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рочная поставка - Tаблица 1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<sst xmlns="http://schemas.openxmlformats.org/spreadsheetml/2006/main" count="88" uniqueCount="76">
  <si>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Наименование</t>
  </si>
  <si>
    <t>Цена со склада</t>
  </si>
  <si>
    <t>Курс для расчёта</t>
  </si>
  <si>
    <t>Предоплата 100%</t>
  </si>
  <si>
    <t>Зарплата техника</t>
  </si>
  <si>
    <t>Аппарат с купюроприемником</t>
  </si>
  <si>
    <t>Аренда</t>
  </si>
  <si>
    <t>Рабочих дней</t>
  </si>
  <si>
    <t>Налог</t>
  </si>
  <si>
    <t>Количество проданных стаканов за 1 день</t>
  </si>
  <si>
    <t>Средняя выручка за 1 месяц</t>
  </si>
  <si>
    <r>
      <t xml:space="preserve">Прибыль </t>
    </r>
    <r>
      <rPr>
        <b/>
        <sz val="9"/>
        <color indexed="8"/>
        <rFont val="Lucida Grande"/>
        <family val="0"/>
      </rPr>
      <t>(выручка-с/стоимость)</t>
    </r>
  </si>
  <si>
    <r>
      <t xml:space="preserve">Чистая прибыль </t>
    </r>
    <r>
      <rPr>
        <b/>
        <sz val="9"/>
        <color indexed="8"/>
        <rFont val="Lucida Grande"/>
        <family val="0"/>
      </rPr>
      <t>(прибыль -    -аренда-          -з/п техника)</t>
    </r>
  </si>
  <si>
    <t>Срок окупаемости  месяцев</t>
  </si>
  <si>
    <t>1 вариант</t>
  </si>
  <si>
    <t>2 вариант</t>
  </si>
  <si>
    <t>3 вариант</t>
  </si>
  <si>
    <t>В день</t>
  </si>
  <si>
    <t>Наименование напитка</t>
  </si>
  <si>
    <t>Кофе зерно</t>
  </si>
  <si>
    <t>Сливки, гр.</t>
  </si>
  <si>
    <t>Сахар, гр.</t>
  </si>
  <si>
    <t>Шоколад</t>
  </si>
  <si>
    <t>Капучино орех</t>
  </si>
  <si>
    <t>Размеш</t>
  </si>
  <si>
    <t>Вода</t>
  </si>
  <si>
    <t>Распределение напитков, %</t>
  </si>
  <si>
    <t>Себе-стоимость</t>
  </si>
  <si>
    <t>Цена напитка</t>
  </si>
  <si>
    <t>Наценка</t>
  </si>
  <si>
    <t>прибыль</t>
  </si>
  <si>
    <t>кол-во стаканов</t>
  </si>
  <si>
    <t>выручка</t>
  </si>
  <si>
    <t>Эспрессо зерновой 60мл</t>
  </si>
  <si>
    <t>Черный кофе зерновой 90мл</t>
  </si>
  <si>
    <t>Макиато зерновой 90мл</t>
  </si>
  <si>
    <t>Пустой стаканчик</t>
  </si>
  <si>
    <t xml:space="preserve">В расчёт включена стоимость стаканчика – 1 руб. </t>
  </si>
  <si>
    <t>Цены ингредиентов, использованные в расчётах</t>
  </si>
  <si>
    <t>Вес упаковки, гр.</t>
  </si>
  <si>
    <t>Цена в руб.</t>
  </si>
  <si>
    <t>Цена за 1 гр.</t>
  </si>
  <si>
    <t>Кол-во в коробе шт.</t>
  </si>
  <si>
    <t>180мл</t>
  </si>
  <si>
    <t>150мл</t>
  </si>
  <si>
    <t>120мл</t>
  </si>
  <si>
    <t xml:space="preserve">Кофе зерновой </t>
  </si>
  <si>
    <t>2-4 г</t>
  </si>
  <si>
    <t>2-3г</t>
  </si>
  <si>
    <t>1-2г</t>
  </si>
  <si>
    <t xml:space="preserve">Молоко </t>
  </si>
  <si>
    <t xml:space="preserve">Шоколад  </t>
  </si>
  <si>
    <t>Чай/Кисель</t>
  </si>
  <si>
    <t>16-18г</t>
  </si>
  <si>
    <t>14-15г</t>
  </si>
  <si>
    <t>11-12г</t>
  </si>
  <si>
    <t>Сахар</t>
  </si>
  <si>
    <t>Размешиватель</t>
  </si>
  <si>
    <t>20-23г</t>
  </si>
  <si>
    <t>17-19г</t>
  </si>
  <si>
    <t>13-15г</t>
  </si>
  <si>
    <t>Стакан пластиковый 150 мл</t>
  </si>
  <si>
    <t>-</t>
  </si>
  <si>
    <t>Капучино зерновой 150мл</t>
  </si>
  <si>
    <t>Кофе со сливками зерно 150мл</t>
  </si>
  <si>
    <t>Супер мокка 150мл</t>
  </si>
  <si>
    <t>Сливочный мокка 150мл</t>
  </si>
  <si>
    <t>Чай 150мл или Кисель</t>
  </si>
  <si>
    <t>Горячий шоколад 150мл</t>
  </si>
  <si>
    <t>Двойной шоколад 150мл</t>
  </si>
  <si>
    <t>Шоколад на молоке 150мл</t>
  </si>
  <si>
    <t>Мокачино 150мл</t>
  </si>
  <si>
    <t>Молочный напиток 150мл</t>
  </si>
  <si>
    <t>капучино с различными вкусами</t>
  </si>
  <si>
    <t>Расчет окупаемости для кофейного аппарата "Bianchi BVM 921"</t>
  </si>
  <si>
    <t>Закажите кофейный автомат по телефону 8-800-555-18-98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</si>
</sst>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BYR]\ #,##0"/>
    <numFmt numFmtId="173" formatCode="#,##0\ [$руб.-419];\-#,##0\ [$руб.-419]"/>
    <numFmt numFmtId="174" formatCode="#,##0.00\ [$руб.-419];[Red]\-#,##0.00\ [$руб.-419]"/>
    <numFmt numFmtId="175" formatCode="#,##0\ [$р.-419];[Red]\-#,##0\ [$р.-419]"/>
    <numFmt numFmtId="176" formatCode="[$USD]\ #,##0"/>
    <numFmt numFmtId="177" formatCode="0.0"/>
    <numFmt numFmtId="178" formatCode="[$BYR]\ #,##0.00"/>
    <numFmt numFmtId="179" formatCode="[$USD]\ #,##0.00"/>
    <numFmt numFmtId="180" formatCode="#,##0.00\ [$р.-423];[Red]\-#,##0.00\ [$р.-423]"/>
  </numFmts>
  <fonts count="53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4"/>
      <color indexed="12"/>
      <name val="Lucida Grande"/>
      <family val="0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Lucida Grande"/>
      <family val="0"/>
    </font>
    <font>
      <sz val="8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10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Helvetica Neue"/>
      <family val="0"/>
    </font>
    <font>
      <u val="single"/>
      <sz val="11"/>
      <color indexed="39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Helvetica Neue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Helvetica Neue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 vertical="top"/>
    </xf>
    <xf numFmtId="0" fontId="2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/>
    </xf>
    <xf numFmtId="173" fontId="7" fillId="34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right" vertical="center"/>
    </xf>
    <xf numFmtId="174" fontId="2" fillId="33" borderId="10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left" vertical="center"/>
    </xf>
    <xf numFmtId="0" fontId="9" fillId="33" borderId="1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5" borderId="13" xfId="0" applyNumberFormat="1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176" fontId="7" fillId="33" borderId="18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right"/>
    </xf>
    <xf numFmtId="0" fontId="11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vertical="top" wrapText="1"/>
    </xf>
    <xf numFmtId="177" fontId="2" fillId="33" borderId="13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1" fontId="2" fillId="33" borderId="13" xfId="0" applyNumberFormat="1" applyFont="1" applyFill="1" applyBorder="1" applyAlignment="1">
      <alignment horizontal="center" vertical="top"/>
    </xf>
    <xf numFmtId="174" fontId="2" fillId="33" borderId="13" xfId="0" applyNumberFormat="1" applyFont="1" applyFill="1" applyBorder="1" applyAlignment="1">
      <alignment horizontal="center" vertical="top" wrapText="1"/>
    </xf>
    <xf numFmtId="9" fontId="2" fillId="33" borderId="13" xfId="0" applyNumberFormat="1" applyFont="1" applyFill="1" applyBorder="1" applyAlignment="1">
      <alignment horizontal="center" vertical="top" wrapText="1"/>
    </xf>
    <xf numFmtId="174" fontId="2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174" fontId="2" fillId="33" borderId="21" xfId="0" applyNumberFormat="1" applyFont="1" applyFill="1" applyBorder="1" applyAlignment="1">
      <alignment/>
    </xf>
    <xf numFmtId="0" fontId="2" fillId="34" borderId="22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174" fontId="2" fillId="34" borderId="0" xfId="0" applyNumberFormat="1" applyFont="1" applyFill="1" applyBorder="1" applyAlignment="1">
      <alignment/>
    </xf>
    <xf numFmtId="174" fontId="2" fillId="33" borderId="23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 vertical="top" wrapText="1"/>
    </xf>
    <xf numFmtId="0" fontId="2" fillId="33" borderId="25" xfId="0" applyNumberFormat="1" applyFont="1" applyFill="1" applyBorder="1" applyAlignment="1">
      <alignment horizontal="center"/>
    </xf>
    <xf numFmtId="0" fontId="2" fillId="33" borderId="26" xfId="0" applyNumberFormat="1" applyFont="1" applyFill="1" applyBorder="1" applyAlignment="1">
      <alignment/>
    </xf>
    <xf numFmtId="177" fontId="2" fillId="33" borderId="26" xfId="0" applyNumberFormat="1" applyFont="1" applyFill="1" applyBorder="1" applyAlignment="1">
      <alignment/>
    </xf>
    <xf numFmtId="174" fontId="2" fillId="33" borderId="26" xfId="0" applyNumberFormat="1" applyFont="1" applyFill="1" applyBorder="1" applyAlignment="1">
      <alignment/>
    </xf>
    <xf numFmtId="174" fontId="2" fillId="33" borderId="26" xfId="0" applyNumberFormat="1" applyFont="1" applyFill="1" applyBorder="1" applyAlignment="1">
      <alignment horizontal="center"/>
    </xf>
    <xf numFmtId="0" fontId="2" fillId="33" borderId="27" xfId="0" applyNumberFormat="1" applyFont="1" applyFill="1" applyBorder="1" applyAlignment="1">
      <alignment/>
    </xf>
    <xf numFmtId="174" fontId="2" fillId="33" borderId="27" xfId="0" applyNumberFormat="1" applyFont="1" applyFill="1" applyBorder="1" applyAlignment="1">
      <alignment/>
    </xf>
    <xf numFmtId="179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179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 vertical="center"/>
    </xf>
    <xf numFmtId="0" fontId="14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vertical="top" wrapText="1"/>
    </xf>
    <xf numFmtId="173" fontId="12" fillId="33" borderId="10" xfId="0" applyNumberFormat="1" applyFont="1" applyFill="1" applyBorder="1" applyAlignment="1">
      <alignment horizontal="center"/>
    </xf>
    <xf numFmtId="174" fontId="12" fillId="33" borderId="10" xfId="0" applyNumberFormat="1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/>
    </xf>
    <xf numFmtId="16" fontId="2" fillId="33" borderId="10" xfId="0" applyNumberFormat="1" applyFont="1" applyFill="1" applyBorder="1" applyAlignment="1">
      <alignment horizontal="center"/>
    </xf>
    <xf numFmtId="0" fontId="12" fillId="33" borderId="10" xfId="0" applyNumberFormat="1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175" fontId="9" fillId="33" borderId="13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13" fillId="33" borderId="10" xfId="0" applyNumberFormat="1" applyFont="1" applyFill="1" applyBorder="1" applyAlignment="1">
      <alignment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31" xfId="0" applyNumberFormat="1" applyFont="1" applyFill="1" applyBorder="1" applyAlignment="1">
      <alignment horizontal="left"/>
    </xf>
    <xf numFmtId="0" fontId="2" fillId="33" borderId="17" xfId="0" applyNumberFormat="1" applyFont="1" applyFill="1" applyBorder="1" applyAlignment="1">
      <alignment horizontal="left"/>
    </xf>
    <xf numFmtId="0" fontId="6" fillId="33" borderId="31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2" fontId="3" fillId="33" borderId="32" xfId="0" applyNumberFormat="1" applyFont="1" applyFill="1" applyBorder="1" applyAlignment="1">
      <alignment horizontal="center" vertical="center"/>
    </xf>
    <xf numFmtId="2" fontId="3" fillId="33" borderId="33" xfId="0" applyNumberFormat="1" applyFont="1" applyFill="1" applyBorder="1" applyAlignment="1">
      <alignment horizontal="center" vertical="center"/>
    </xf>
    <xf numFmtId="2" fontId="3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showGridLines="0" tabSelected="1" zoomScalePageLayoutView="0" workbookViewId="0" topLeftCell="A1">
      <selection activeCell="X30" sqref="X30"/>
    </sheetView>
  </sheetViews>
  <sheetFormatPr defaultColWidth="10.296875" defaultRowHeight="19.5" customHeight="1"/>
  <cols>
    <col min="1" max="1" width="4" style="1" customWidth="1"/>
    <col min="2" max="2" width="29" style="1" customWidth="1"/>
    <col min="3" max="3" width="12.19921875" style="1" customWidth="1"/>
    <col min="4" max="4" width="12.8984375" style="1" customWidth="1"/>
    <col min="5" max="5" width="13.09765625" style="1" customWidth="1"/>
    <col min="6" max="6" width="10" style="1" customWidth="1"/>
    <col min="7" max="7" width="11.69921875" style="1" customWidth="1"/>
    <col min="8" max="8" width="12.19921875" style="1" customWidth="1"/>
    <col min="9" max="9" width="8.59765625" style="1" customWidth="1"/>
    <col min="10" max="10" width="16.59765625" style="1" customWidth="1"/>
    <col min="11" max="11" width="12.09765625" style="1" customWidth="1"/>
    <col min="12" max="12" width="12.59765625" style="1" bestFit="1" customWidth="1"/>
    <col min="13" max="13" width="8.8984375" style="1" customWidth="1"/>
    <col min="14" max="14" width="11.59765625" style="1" customWidth="1"/>
    <col min="15" max="15" width="1.203125" style="1" customWidth="1"/>
    <col min="16" max="16" width="2.09765625" style="1" customWidth="1"/>
    <col min="17" max="17" width="10.69921875" style="1" customWidth="1"/>
    <col min="18" max="19" width="10.69921875" style="1" bestFit="1" customWidth="1"/>
    <col min="20" max="20" width="10.5" style="1" customWidth="1"/>
    <col min="21" max="21" width="12.3984375" style="1" bestFit="1" customWidth="1"/>
    <col min="22" max="22" width="10.09765625" style="1" customWidth="1"/>
    <col min="23" max="23" width="10.5" style="1" customWidth="1"/>
    <col min="24" max="25" width="12.3984375" style="1" bestFit="1" customWidth="1"/>
    <col min="26" max="16384" width="10.19921875" style="1" customWidth="1"/>
  </cols>
  <sheetData>
    <row r="1" spans="1:25" ht="12.75" customHeight="1">
      <c r="A1" s="2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>
      <c r="A2" s="2"/>
      <c r="B2" s="4" t="s">
        <v>74</v>
      </c>
      <c r="C2" s="3"/>
      <c r="D2" s="2"/>
      <c r="E2" s="2"/>
      <c r="F2" s="5"/>
      <c r="G2" s="5"/>
      <c r="H2" s="6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>
      <c r="A3" s="2"/>
      <c r="B3" s="7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3.5" customHeight="1">
      <c r="A4" s="9"/>
      <c r="B4" s="10" t="s">
        <v>0</v>
      </c>
      <c r="C4" s="11" t="s">
        <v>1</v>
      </c>
      <c r="D4" s="12"/>
      <c r="E4" s="87" t="s">
        <v>2</v>
      </c>
      <c r="F4" s="88"/>
      <c r="G4" s="2"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" customHeight="1">
      <c r="A5" s="9"/>
      <c r="B5" s="13" t="s">
        <v>3</v>
      </c>
      <c r="C5" s="14"/>
      <c r="D5" s="12"/>
      <c r="E5" s="85" t="s">
        <v>4</v>
      </c>
      <c r="F5" s="86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5.5" customHeight="1">
      <c r="A6" s="9"/>
      <c r="B6" s="13" t="s">
        <v>5</v>
      </c>
      <c r="C6" s="16">
        <v>84300</v>
      </c>
      <c r="D6" s="12"/>
      <c r="E6" s="17" t="s">
        <v>6</v>
      </c>
      <c r="F6" s="18"/>
      <c r="G6" s="19">
        <v>0</v>
      </c>
      <c r="H6" s="17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5.5" customHeight="1">
      <c r="A7" s="2"/>
      <c r="B7" s="20" t="s">
        <v>7</v>
      </c>
      <c r="C7" s="21">
        <v>30</v>
      </c>
      <c r="D7" s="22"/>
      <c r="E7" s="83" t="s">
        <v>8</v>
      </c>
      <c r="F7" s="84"/>
      <c r="G7" s="19">
        <v>926</v>
      </c>
      <c r="H7" s="1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3.25" customHeight="1">
      <c r="A8" s="2"/>
      <c r="B8" s="80" t="s">
        <v>75</v>
      </c>
      <c r="C8" s="81"/>
      <c r="D8" s="81"/>
      <c r="E8" s="81"/>
      <c r="F8" s="81"/>
      <c r="G8" s="81"/>
      <c r="H8" s="81"/>
      <c r="I8" s="81"/>
      <c r="J8" s="81"/>
      <c r="K8" s="82"/>
      <c r="L8" s="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72" customHeight="1">
      <c r="A9" s="9"/>
      <c r="B9" s="24"/>
      <c r="C9" s="75" t="s">
        <v>9</v>
      </c>
      <c r="D9" s="75"/>
      <c r="E9" s="75" t="s">
        <v>10</v>
      </c>
      <c r="F9" s="75"/>
      <c r="G9" s="25" t="s">
        <v>11</v>
      </c>
      <c r="H9" s="25" t="s">
        <v>12</v>
      </c>
      <c r="I9" s="75" t="s">
        <v>13</v>
      </c>
      <c r="J9" s="75"/>
      <c r="K9" s="75"/>
      <c r="L9" s="75"/>
      <c r="M9" s="1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25.5" customHeight="1">
      <c r="A10" s="9"/>
      <c r="B10" s="26" t="s">
        <v>14</v>
      </c>
      <c r="C10" s="76">
        <v>30</v>
      </c>
      <c r="D10" s="76"/>
      <c r="E10" s="77">
        <f>R30*C7</f>
        <v>26775</v>
      </c>
      <c r="F10" s="77"/>
      <c r="G10" s="27">
        <f>S30*C7</f>
        <v>19920.432315789476</v>
      </c>
      <c r="H10" s="27">
        <f>G10-G5-G6-G7</f>
        <v>18994.432315789476</v>
      </c>
      <c r="I10" s="74">
        <f>C6*G4/H10</f>
        <v>4.438142640879246</v>
      </c>
      <c r="J10" s="74"/>
      <c r="K10" s="74"/>
      <c r="L10" s="74"/>
      <c r="M10" s="1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 customHeight="1">
      <c r="A11" s="9"/>
      <c r="B11" s="26" t="s">
        <v>15</v>
      </c>
      <c r="C11" s="76">
        <v>40</v>
      </c>
      <c r="D11" s="76"/>
      <c r="E11" s="77">
        <f>U30*C7</f>
        <v>35700</v>
      </c>
      <c r="F11" s="77"/>
      <c r="G11" s="27">
        <f>V30*C7</f>
        <v>26560.57642105263</v>
      </c>
      <c r="H11" s="27">
        <f>G11-G5-G6-G7</f>
        <v>25634.57642105263</v>
      </c>
      <c r="I11" s="89">
        <f>C6*G4/H11</f>
        <v>3.288527128958833</v>
      </c>
      <c r="J11" s="90"/>
      <c r="K11" s="90"/>
      <c r="L11" s="91"/>
      <c r="M11" s="1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 customHeight="1">
      <c r="A12" s="9"/>
      <c r="B12" s="26" t="s">
        <v>16</v>
      </c>
      <c r="C12" s="76">
        <v>60</v>
      </c>
      <c r="D12" s="76"/>
      <c r="E12" s="77">
        <f>X30*C7</f>
        <v>53550</v>
      </c>
      <c r="F12" s="77"/>
      <c r="G12" s="27">
        <f>Y30*C7</f>
        <v>39840.86463157895</v>
      </c>
      <c r="H12" s="27">
        <f>G12-G5-G6-G7</f>
        <v>38914.86463157895</v>
      </c>
      <c r="I12" s="89">
        <f>C6*G4/H12</f>
        <v>2.1662673324987374</v>
      </c>
      <c r="J12" s="90"/>
      <c r="K12" s="90"/>
      <c r="L12" s="91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2"/>
      <c r="B13" s="28"/>
      <c r="C13" s="29"/>
      <c r="D13" s="30"/>
      <c r="E13" s="30"/>
      <c r="F13" s="31"/>
      <c r="G13" s="31"/>
      <c r="H13" s="30"/>
      <c r="I13" s="30"/>
      <c r="J13" s="30"/>
      <c r="K13" s="30"/>
      <c r="L13" s="30"/>
      <c r="M13" s="7"/>
      <c r="N13" s="7"/>
      <c r="O13" s="2"/>
      <c r="P13" s="2"/>
      <c r="Q13" s="78" t="s">
        <v>17</v>
      </c>
      <c r="R13" s="78"/>
      <c r="S13" s="78"/>
      <c r="T13" s="78"/>
      <c r="U13" s="78"/>
      <c r="V13" s="78"/>
      <c r="W13" s="78"/>
      <c r="X13" s="78"/>
      <c r="Y13" s="78"/>
    </row>
    <row r="14" spans="1:25" ht="22.5" customHeight="1">
      <c r="A14" s="9"/>
      <c r="B14" s="13" t="s">
        <v>18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23</v>
      </c>
      <c r="H14" s="13" t="s">
        <v>24</v>
      </c>
      <c r="I14" s="13" t="s">
        <v>25</v>
      </c>
      <c r="J14" s="13" t="s">
        <v>26</v>
      </c>
      <c r="K14" s="32" t="s">
        <v>27</v>
      </c>
      <c r="L14" s="13" t="s">
        <v>28</v>
      </c>
      <c r="M14" s="13" t="s">
        <v>29</v>
      </c>
      <c r="N14" s="13" t="s">
        <v>30</v>
      </c>
      <c r="O14" s="12"/>
      <c r="P14" s="2"/>
      <c r="Q14" s="33" t="s">
        <v>31</v>
      </c>
      <c r="R14" s="2" t="s">
        <v>32</v>
      </c>
      <c r="S14" s="2" t="s">
        <v>30</v>
      </c>
      <c r="T14" s="33" t="s">
        <v>31</v>
      </c>
      <c r="U14" s="2" t="s">
        <v>32</v>
      </c>
      <c r="V14" s="2" t="s">
        <v>30</v>
      </c>
      <c r="W14" s="33" t="s">
        <v>31</v>
      </c>
      <c r="X14" s="2" t="s">
        <v>32</v>
      </c>
      <c r="Y14" s="2" t="s">
        <v>30</v>
      </c>
    </row>
    <row r="15" spans="1:25" ht="12.75" customHeight="1">
      <c r="A15" s="9">
        <v>1</v>
      </c>
      <c r="B15" s="34" t="s">
        <v>33</v>
      </c>
      <c r="C15" s="35">
        <v>8</v>
      </c>
      <c r="D15" s="36"/>
      <c r="E15" s="35">
        <v>0</v>
      </c>
      <c r="F15" s="35"/>
      <c r="G15" s="35"/>
      <c r="H15" s="37">
        <v>1</v>
      </c>
      <c r="I15" s="35">
        <v>60</v>
      </c>
      <c r="J15" s="35">
        <v>6</v>
      </c>
      <c r="K15" s="38">
        <f aca="true" t="shared" si="0" ref="K15:K23">C15*$E$38+D15*$E$40+E15*$E$43+F15*$E$41+G15*$E$39+H15*$E$44+I15*$E$47+$E$46</f>
        <v>5.110947368421052</v>
      </c>
      <c r="L15" s="38">
        <v>20</v>
      </c>
      <c r="M15" s="39">
        <f aca="true" t="shared" si="1" ref="M15:M29">(L15-K15)/K15</f>
        <v>2.9131688429377607</v>
      </c>
      <c r="N15" s="38">
        <f aca="true" t="shared" si="2" ref="N15:N29">L15-K15</f>
        <v>14.889052631578949</v>
      </c>
      <c r="O15" s="12"/>
      <c r="P15" s="2"/>
      <c r="Q15" s="2">
        <f aca="true" t="shared" si="3" ref="Q15:Q29">$C$10*J15/100</f>
        <v>1.8</v>
      </c>
      <c r="R15" s="40">
        <f aca="true" t="shared" si="4" ref="R15:R29">Q15*L15</f>
        <v>36</v>
      </c>
      <c r="S15" s="41">
        <f aca="true" t="shared" si="5" ref="S15:S29">Q15*N15</f>
        <v>26.80029473684211</v>
      </c>
      <c r="T15" s="2">
        <f aca="true" t="shared" si="6" ref="T15:T29">$C$11*J15/100</f>
        <v>2.4</v>
      </c>
      <c r="U15" s="40">
        <f aca="true" t="shared" si="7" ref="U15:U29">T15*L15</f>
        <v>48</v>
      </c>
      <c r="V15" s="40">
        <f aca="true" t="shared" si="8" ref="V15:V29">T15*N15</f>
        <v>35.733726315789475</v>
      </c>
      <c r="W15" s="2">
        <f aca="true" t="shared" si="9" ref="W15:W29">$C$12*J15/100</f>
        <v>3.6</v>
      </c>
      <c r="X15" s="40">
        <f aca="true" t="shared" si="10" ref="X15:X29">W15*L15</f>
        <v>72</v>
      </c>
      <c r="Y15" s="40">
        <f aca="true" t="shared" si="11" ref="Y15:Y29">W15*N15</f>
        <v>53.60058947368422</v>
      </c>
    </row>
    <row r="16" spans="1:25" ht="12.75" customHeight="1">
      <c r="A16" s="9">
        <v>2</v>
      </c>
      <c r="B16" s="34" t="s">
        <v>34</v>
      </c>
      <c r="C16" s="35">
        <v>8</v>
      </c>
      <c r="D16" s="36"/>
      <c r="E16" s="35">
        <v>4</v>
      </c>
      <c r="F16" s="35"/>
      <c r="G16" s="35"/>
      <c r="H16" s="37">
        <v>1</v>
      </c>
      <c r="I16" s="35">
        <v>90</v>
      </c>
      <c r="J16" s="35">
        <v>12</v>
      </c>
      <c r="K16" s="38">
        <f t="shared" si="0"/>
        <v>5.460421052631579</v>
      </c>
      <c r="L16" s="38">
        <v>25</v>
      </c>
      <c r="M16" s="39">
        <f t="shared" si="1"/>
        <v>3.578401511354435</v>
      </c>
      <c r="N16" s="38">
        <f t="shared" si="2"/>
        <v>19.53957894736842</v>
      </c>
      <c r="O16" s="12"/>
      <c r="P16" s="2"/>
      <c r="Q16" s="2">
        <f t="shared" si="3"/>
        <v>3.6</v>
      </c>
      <c r="R16" s="40">
        <f t="shared" si="4"/>
        <v>90</v>
      </c>
      <c r="S16" s="40">
        <f t="shared" si="5"/>
        <v>70.34248421052631</v>
      </c>
      <c r="T16" s="2">
        <f t="shared" si="6"/>
        <v>4.8</v>
      </c>
      <c r="U16" s="40">
        <f t="shared" si="7"/>
        <v>120</v>
      </c>
      <c r="V16" s="40">
        <f t="shared" si="8"/>
        <v>93.78997894736841</v>
      </c>
      <c r="W16" s="2">
        <f t="shared" si="9"/>
        <v>7.2</v>
      </c>
      <c r="X16" s="40">
        <f t="shared" si="10"/>
        <v>180</v>
      </c>
      <c r="Y16" s="40">
        <f t="shared" si="11"/>
        <v>140.68496842105262</v>
      </c>
    </row>
    <row r="17" spans="1:25" ht="12.75" customHeight="1">
      <c r="A17" s="9">
        <v>3</v>
      </c>
      <c r="B17" s="34" t="s">
        <v>35</v>
      </c>
      <c r="C17" s="35">
        <v>8</v>
      </c>
      <c r="D17" s="36">
        <v>6</v>
      </c>
      <c r="E17" s="35">
        <v>4</v>
      </c>
      <c r="F17" s="35"/>
      <c r="G17" s="35"/>
      <c r="H17" s="37">
        <v>1</v>
      </c>
      <c r="I17" s="35">
        <v>90</v>
      </c>
      <c r="J17" s="35">
        <v>5</v>
      </c>
      <c r="K17" s="38">
        <f t="shared" si="0"/>
        <v>6.52242105263158</v>
      </c>
      <c r="L17" s="38">
        <v>35</v>
      </c>
      <c r="M17" s="39">
        <f t="shared" si="1"/>
        <v>4.366105579135936</v>
      </c>
      <c r="N17" s="38">
        <f t="shared" si="2"/>
        <v>28.47757894736842</v>
      </c>
      <c r="O17" s="12"/>
      <c r="P17" s="2"/>
      <c r="Q17" s="2">
        <f t="shared" si="3"/>
        <v>1.5</v>
      </c>
      <c r="R17" s="40">
        <f t="shared" si="4"/>
        <v>52.5</v>
      </c>
      <c r="S17" s="40">
        <f t="shared" si="5"/>
        <v>42.716368421052636</v>
      </c>
      <c r="T17" s="2">
        <f t="shared" si="6"/>
        <v>2</v>
      </c>
      <c r="U17" s="40">
        <f t="shared" si="7"/>
        <v>70</v>
      </c>
      <c r="V17" s="40">
        <f t="shared" si="8"/>
        <v>56.95515789473684</v>
      </c>
      <c r="W17" s="2">
        <f t="shared" si="9"/>
        <v>3</v>
      </c>
      <c r="X17" s="40">
        <f t="shared" si="10"/>
        <v>105</v>
      </c>
      <c r="Y17" s="40">
        <f t="shared" si="11"/>
        <v>85.43273684210527</v>
      </c>
    </row>
    <row r="18" spans="1:25" ht="12.75" customHeight="1">
      <c r="A18" s="9">
        <v>4</v>
      </c>
      <c r="B18" s="34" t="s">
        <v>63</v>
      </c>
      <c r="C18" s="35">
        <v>8</v>
      </c>
      <c r="D18" s="36">
        <v>6</v>
      </c>
      <c r="E18" s="35">
        <v>4</v>
      </c>
      <c r="F18" s="35">
        <v>0</v>
      </c>
      <c r="G18" s="35"/>
      <c r="H18" s="37">
        <v>1</v>
      </c>
      <c r="I18" s="35">
        <v>150</v>
      </c>
      <c r="J18" s="35">
        <v>12</v>
      </c>
      <c r="K18" s="38">
        <f t="shared" si="0"/>
        <v>6.9013684210526325</v>
      </c>
      <c r="L18" s="38">
        <v>30</v>
      </c>
      <c r="M18" s="39">
        <f t="shared" si="1"/>
        <v>3.346963988835166</v>
      </c>
      <c r="N18" s="38">
        <f t="shared" si="2"/>
        <v>23.09863157894737</v>
      </c>
      <c r="O18" s="12"/>
      <c r="P18" s="2"/>
      <c r="Q18" s="2">
        <f t="shared" si="3"/>
        <v>3.6</v>
      </c>
      <c r="R18" s="40">
        <f t="shared" si="4"/>
        <v>108</v>
      </c>
      <c r="S18" s="40">
        <f t="shared" si="5"/>
        <v>83.15507368421054</v>
      </c>
      <c r="T18" s="2">
        <f t="shared" si="6"/>
        <v>4.8</v>
      </c>
      <c r="U18" s="40">
        <f t="shared" si="7"/>
        <v>144</v>
      </c>
      <c r="V18" s="40">
        <f t="shared" si="8"/>
        <v>110.87343157894738</v>
      </c>
      <c r="W18" s="2">
        <f t="shared" si="9"/>
        <v>7.2</v>
      </c>
      <c r="X18" s="40">
        <f t="shared" si="10"/>
        <v>216</v>
      </c>
      <c r="Y18" s="40">
        <f t="shared" si="11"/>
        <v>166.31014736842107</v>
      </c>
    </row>
    <row r="19" spans="1:25" ht="12.75" customHeight="1">
      <c r="A19" s="9">
        <v>5</v>
      </c>
      <c r="B19" s="34" t="s">
        <v>64</v>
      </c>
      <c r="C19" s="35">
        <v>8</v>
      </c>
      <c r="D19" s="36">
        <v>6</v>
      </c>
      <c r="E19" s="35">
        <v>4</v>
      </c>
      <c r="F19" s="35"/>
      <c r="G19" s="35"/>
      <c r="H19" s="37">
        <v>1</v>
      </c>
      <c r="I19" s="35">
        <v>150</v>
      </c>
      <c r="J19" s="35">
        <v>5</v>
      </c>
      <c r="K19" s="38">
        <f t="shared" si="0"/>
        <v>6.9013684210526325</v>
      </c>
      <c r="L19" s="38">
        <v>35</v>
      </c>
      <c r="M19" s="39">
        <f t="shared" si="1"/>
        <v>4.071457986974361</v>
      </c>
      <c r="N19" s="38">
        <f t="shared" si="2"/>
        <v>28.09863157894737</v>
      </c>
      <c r="O19" s="12"/>
      <c r="P19" s="2"/>
      <c r="Q19" s="2">
        <f t="shared" si="3"/>
        <v>1.5</v>
      </c>
      <c r="R19" s="40">
        <f t="shared" si="4"/>
        <v>52.5</v>
      </c>
      <c r="S19" s="40">
        <f t="shared" si="5"/>
        <v>42.14794736842106</v>
      </c>
      <c r="T19" s="2">
        <f t="shared" si="6"/>
        <v>2</v>
      </c>
      <c r="U19" s="40">
        <f t="shared" si="7"/>
        <v>70</v>
      </c>
      <c r="V19" s="40">
        <f t="shared" si="8"/>
        <v>56.19726315789474</v>
      </c>
      <c r="W19" s="2">
        <f t="shared" si="9"/>
        <v>3</v>
      </c>
      <c r="X19" s="40">
        <f t="shared" si="10"/>
        <v>105</v>
      </c>
      <c r="Y19" s="40">
        <f t="shared" si="11"/>
        <v>84.29589473684211</v>
      </c>
    </row>
    <row r="20" spans="1:25" ht="12.75" customHeight="1">
      <c r="A20" s="9">
        <v>6</v>
      </c>
      <c r="B20" s="34" t="s">
        <v>73</v>
      </c>
      <c r="C20" s="35"/>
      <c r="D20" s="36"/>
      <c r="E20" s="35"/>
      <c r="F20" s="35"/>
      <c r="G20" s="35">
        <v>26</v>
      </c>
      <c r="H20" s="37">
        <v>1</v>
      </c>
      <c r="I20" s="35">
        <v>150</v>
      </c>
      <c r="J20" s="35">
        <v>8</v>
      </c>
      <c r="K20" s="38">
        <f t="shared" si="0"/>
        <v>10.277368421052632</v>
      </c>
      <c r="L20" s="38">
        <v>30</v>
      </c>
      <c r="M20" s="39">
        <f t="shared" si="1"/>
        <v>1.9190351820556153</v>
      </c>
      <c r="N20" s="38">
        <f t="shared" si="2"/>
        <v>19.722631578947368</v>
      </c>
      <c r="O20" s="12"/>
      <c r="P20" s="2"/>
      <c r="Q20" s="2">
        <f t="shared" si="3"/>
        <v>2.4</v>
      </c>
      <c r="R20" s="40">
        <f t="shared" si="4"/>
        <v>72</v>
      </c>
      <c r="S20" s="40">
        <f t="shared" si="5"/>
        <v>47.334315789473685</v>
      </c>
      <c r="T20" s="2">
        <f t="shared" si="6"/>
        <v>3.2</v>
      </c>
      <c r="U20" s="40">
        <f t="shared" si="7"/>
        <v>96</v>
      </c>
      <c r="V20" s="40">
        <f t="shared" si="8"/>
        <v>63.11242105263158</v>
      </c>
      <c r="W20" s="2">
        <f t="shared" si="9"/>
        <v>4.8</v>
      </c>
      <c r="X20" s="40">
        <f t="shared" si="10"/>
        <v>144</v>
      </c>
      <c r="Y20" s="40">
        <f t="shared" si="11"/>
        <v>94.66863157894737</v>
      </c>
    </row>
    <row r="21" spans="1:25" ht="12.75" customHeight="1">
      <c r="A21" s="2">
        <v>7</v>
      </c>
      <c r="B21" s="42" t="s">
        <v>65</v>
      </c>
      <c r="C21" s="35"/>
      <c r="D21" s="36"/>
      <c r="E21" s="35"/>
      <c r="F21" s="35"/>
      <c r="G21" s="35">
        <v>20</v>
      </c>
      <c r="H21" s="37">
        <v>1</v>
      </c>
      <c r="I21" s="35">
        <v>150</v>
      </c>
      <c r="J21" s="35">
        <v>8</v>
      </c>
      <c r="K21" s="38">
        <f t="shared" si="0"/>
        <v>8.50736842105263</v>
      </c>
      <c r="L21" s="38">
        <v>35</v>
      </c>
      <c r="M21" s="39">
        <f t="shared" si="1"/>
        <v>3.114080673100718</v>
      </c>
      <c r="N21" s="38">
        <f t="shared" si="2"/>
        <v>26.492631578947368</v>
      </c>
      <c r="O21" s="12"/>
      <c r="P21" s="2"/>
      <c r="Q21" s="2">
        <f t="shared" si="3"/>
        <v>2.4</v>
      </c>
      <c r="R21" s="40">
        <f t="shared" si="4"/>
        <v>84</v>
      </c>
      <c r="S21" s="40">
        <f t="shared" si="5"/>
        <v>63.58231578947368</v>
      </c>
      <c r="T21" s="2">
        <f t="shared" si="6"/>
        <v>3.2</v>
      </c>
      <c r="U21" s="40">
        <f t="shared" si="7"/>
        <v>112</v>
      </c>
      <c r="V21" s="40">
        <f t="shared" si="8"/>
        <v>84.77642105263158</v>
      </c>
      <c r="W21" s="2">
        <f t="shared" si="9"/>
        <v>4.8</v>
      </c>
      <c r="X21" s="40">
        <f t="shared" si="10"/>
        <v>168</v>
      </c>
      <c r="Y21" s="40">
        <f t="shared" si="11"/>
        <v>127.16463157894736</v>
      </c>
    </row>
    <row r="22" spans="1:25" ht="12.75" customHeight="1">
      <c r="A22" s="9">
        <v>8</v>
      </c>
      <c r="B22" s="34" t="s">
        <v>66</v>
      </c>
      <c r="C22" s="35"/>
      <c r="D22" s="36">
        <v>8</v>
      </c>
      <c r="E22" s="35"/>
      <c r="F22" s="35"/>
      <c r="G22" s="35">
        <v>20</v>
      </c>
      <c r="H22" s="37">
        <v>1</v>
      </c>
      <c r="I22" s="35">
        <v>150</v>
      </c>
      <c r="J22" s="35">
        <v>6</v>
      </c>
      <c r="K22" s="38">
        <f t="shared" si="0"/>
        <v>9.923368421052631</v>
      </c>
      <c r="L22" s="38">
        <v>35</v>
      </c>
      <c r="M22" s="39">
        <f t="shared" si="1"/>
        <v>2.5270281737949767</v>
      </c>
      <c r="N22" s="38">
        <f t="shared" si="2"/>
        <v>25.07663157894737</v>
      </c>
      <c r="O22" s="12"/>
      <c r="P22" s="2"/>
      <c r="Q22" s="2">
        <f t="shared" si="3"/>
        <v>1.8</v>
      </c>
      <c r="R22" s="40">
        <f t="shared" si="4"/>
        <v>63</v>
      </c>
      <c r="S22" s="40">
        <f t="shared" si="5"/>
        <v>45.13793684210527</v>
      </c>
      <c r="T22" s="2">
        <f t="shared" si="6"/>
        <v>2.4</v>
      </c>
      <c r="U22" s="40">
        <f t="shared" si="7"/>
        <v>84</v>
      </c>
      <c r="V22" s="40">
        <f t="shared" si="8"/>
        <v>60.18391578947369</v>
      </c>
      <c r="W22" s="2">
        <f t="shared" si="9"/>
        <v>3.6</v>
      </c>
      <c r="X22" s="40">
        <f t="shared" si="10"/>
        <v>126</v>
      </c>
      <c r="Y22" s="40">
        <f t="shared" si="11"/>
        <v>90.27587368421054</v>
      </c>
    </row>
    <row r="23" spans="1:25" ht="12.75" customHeight="1">
      <c r="A23" s="9">
        <v>9</v>
      </c>
      <c r="B23" s="34" t="s">
        <v>36</v>
      </c>
      <c r="C23" s="36"/>
      <c r="D23" s="36"/>
      <c r="E23" s="35"/>
      <c r="F23" s="35"/>
      <c r="G23" s="35"/>
      <c r="H23" s="37"/>
      <c r="I23" s="35"/>
      <c r="J23" s="35">
        <v>1</v>
      </c>
      <c r="K23" s="38">
        <f t="shared" si="0"/>
        <v>1.18</v>
      </c>
      <c r="L23" s="38">
        <v>5</v>
      </c>
      <c r="M23" s="39">
        <f t="shared" si="1"/>
        <v>3.2372881355932206</v>
      </c>
      <c r="N23" s="38">
        <f t="shared" si="2"/>
        <v>3.8200000000000003</v>
      </c>
      <c r="O23" s="12"/>
      <c r="P23" s="2"/>
      <c r="Q23" s="2">
        <f t="shared" si="3"/>
        <v>0.3</v>
      </c>
      <c r="R23" s="40">
        <f t="shared" si="4"/>
        <v>1.5</v>
      </c>
      <c r="S23" s="40">
        <f t="shared" si="5"/>
        <v>1.1460000000000001</v>
      </c>
      <c r="T23" s="2">
        <f t="shared" si="6"/>
        <v>0.4</v>
      </c>
      <c r="U23" s="40">
        <f t="shared" si="7"/>
        <v>2</v>
      </c>
      <c r="V23" s="40">
        <f t="shared" si="8"/>
        <v>1.5280000000000002</v>
      </c>
      <c r="W23" s="2">
        <f t="shared" si="9"/>
        <v>0.6</v>
      </c>
      <c r="X23" s="40">
        <f t="shared" si="10"/>
        <v>3</v>
      </c>
      <c r="Y23" s="40">
        <f t="shared" si="11"/>
        <v>2.2920000000000003</v>
      </c>
    </row>
    <row r="24" spans="1:25" ht="12.75" customHeight="1">
      <c r="A24" s="9">
        <v>10</v>
      </c>
      <c r="B24" s="34" t="s">
        <v>67</v>
      </c>
      <c r="C24" s="36"/>
      <c r="D24" s="36"/>
      <c r="E24" s="35"/>
      <c r="F24" s="35"/>
      <c r="G24" s="35"/>
      <c r="H24" s="37"/>
      <c r="I24" s="35">
        <v>150</v>
      </c>
      <c r="J24" s="35">
        <v>6</v>
      </c>
      <c r="K24" s="38">
        <v>5</v>
      </c>
      <c r="L24" s="38">
        <v>20</v>
      </c>
      <c r="M24" s="39">
        <f t="shared" si="1"/>
        <v>3</v>
      </c>
      <c r="N24" s="38">
        <f t="shared" si="2"/>
        <v>15</v>
      </c>
      <c r="O24" s="12"/>
      <c r="P24" s="2"/>
      <c r="Q24" s="2">
        <f t="shared" si="3"/>
        <v>1.8</v>
      </c>
      <c r="R24" s="40">
        <f t="shared" si="4"/>
        <v>36</v>
      </c>
      <c r="S24" s="40">
        <f t="shared" si="5"/>
        <v>27</v>
      </c>
      <c r="T24" s="2">
        <f t="shared" si="6"/>
        <v>2.4</v>
      </c>
      <c r="U24" s="40">
        <f t="shared" si="7"/>
        <v>48</v>
      </c>
      <c r="V24" s="40">
        <f t="shared" si="8"/>
        <v>36</v>
      </c>
      <c r="W24" s="2">
        <f t="shared" si="9"/>
        <v>3.6</v>
      </c>
      <c r="X24" s="40">
        <f t="shared" si="10"/>
        <v>72</v>
      </c>
      <c r="Y24" s="40">
        <f t="shared" si="11"/>
        <v>54</v>
      </c>
    </row>
    <row r="25" spans="1:25" ht="12.75" customHeight="1">
      <c r="A25" s="9">
        <v>11</v>
      </c>
      <c r="B25" s="34" t="s">
        <v>68</v>
      </c>
      <c r="C25" s="36"/>
      <c r="D25" s="36"/>
      <c r="E25" s="35"/>
      <c r="F25" s="35">
        <v>24</v>
      </c>
      <c r="G25" s="35"/>
      <c r="H25" s="37">
        <v>1</v>
      </c>
      <c r="I25" s="35">
        <v>150</v>
      </c>
      <c r="J25" s="35">
        <v>9</v>
      </c>
      <c r="K25" s="38">
        <f>C25*$E$38+D25*$E$40+E25*$E$43+F25*$E$41+G25*$E$39+H25*$E$44+I25*$E$47+$E$46</f>
        <v>8.415368421052632</v>
      </c>
      <c r="L25" s="38">
        <v>30</v>
      </c>
      <c r="M25" s="39">
        <f t="shared" si="1"/>
        <v>2.564906311760438</v>
      </c>
      <c r="N25" s="38">
        <f t="shared" si="2"/>
        <v>21.584631578947366</v>
      </c>
      <c r="O25" s="12"/>
      <c r="P25" s="2"/>
      <c r="Q25" s="2">
        <f t="shared" si="3"/>
        <v>2.7</v>
      </c>
      <c r="R25" s="40">
        <f t="shared" si="4"/>
        <v>81</v>
      </c>
      <c r="S25" s="40">
        <f t="shared" si="5"/>
        <v>58.278505263157896</v>
      </c>
      <c r="T25" s="2">
        <f t="shared" si="6"/>
        <v>3.6</v>
      </c>
      <c r="U25" s="40">
        <f t="shared" si="7"/>
        <v>108</v>
      </c>
      <c r="V25" s="40">
        <f t="shared" si="8"/>
        <v>77.70467368421052</v>
      </c>
      <c r="W25" s="2">
        <f t="shared" si="9"/>
        <v>5.4</v>
      </c>
      <c r="X25" s="40">
        <f t="shared" si="10"/>
        <v>162</v>
      </c>
      <c r="Y25" s="40">
        <f t="shared" si="11"/>
        <v>116.55701052631579</v>
      </c>
    </row>
    <row r="26" spans="1:25" ht="12.75" customHeight="1">
      <c r="A26" s="9">
        <v>12</v>
      </c>
      <c r="B26" s="34" t="s">
        <v>69</v>
      </c>
      <c r="C26" s="36"/>
      <c r="D26" s="36"/>
      <c r="E26" s="35"/>
      <c r="F26" s="35">
        <v>30</v>
      </c>
      <c r="G26" s="35"/>
      <c r="H26" s="37">
        <v>1</v>
      </c>
      <c r="I26" s="35">
        <v>150</v>
      </c>
      <c r="J26" s="35">
        <v>7</v>
      </c>
      <c r="K26" s="38">
        <f>C26*$E$38+D26*$E$40+E26*$E$43+F26*$E$41+G26*$E$39+H26*$E$44+I26*$E$47+$E$46</f>
        <v>9.867368421052632</v>
      </c>
      <c r="L26" s="38">
        <v>35</v>
      </c>
      <c r="M26" s="39">
        <f t="shared" si="1"/>
        <v>2.5470450181352677</v>
      </c>
      <c r="N26" s="38">
        <f t="shared" si="2"/>
        <v>25.132631578947368</v>
      </c>
      <c r="O26" s="12"/>
      <c r="P26" s="2"/>
      <c r="Q26" s="2">
        <f t="shared" si="3"/>
        <v>2.1</v>
      </c>
      <c r="R26" s="40">
        <f t="shared" si="4"/>
        <v>73.5</v>
      </c>
      <c r="S26" s="40">
        <f t="shared" si="5"/>
        <v>52.77852631578948</v>
      </c>
      <c r="T26" s="2">
        <f t="shared" si="6"/>
        <v>2.8</v>
      </c>
      <c r="U26" s="40">
        <f t="shared" si="7"/>
        <v>98</v>
      </c>
      <c r="V26" s="40">
        <f t="shared" si="8"/>
        <v>70.37136842105262</v>
      </c>
      <c r="W26" s="2">
        <f t="shared" si="9"/>
        <v>4.2</v>
      </c>
      <c r="X26" s="40">
        <f t="shared" si="10"/>
        <v>147</v>
      </c>
      <c r="Y26" s="40">
        <f t="shared" si="11"/>
        <v>105.55705263157896</v>
      </c>
    </row>
    <row r="27" spans="1:25" ht="12.75" customHeight="1">
      <c r="A27" s="9">
        <v>13</v>
      </c>
      <c r="B27" s="34" t="s">
        <v>70</v>
      </c>
      <c r="C27" s="36"/>
      <c r="D27" s="36">
        <v>6</v>
      </c>
      <c r="E27" s="35"/>
      <c r="F27" s="35">
        <v>20</v>
      </c>
      <c r="G27" s="35"/>
      <c r="H27" s="37">
        <v>1</v>
      </c>
      <c r="I27" s="35">
        <v>150</v>
      </c>
      <c r="J27" s="35">
        <v>7</v>
      </c>
      <c r="K27" s="38">
        <f>C27*$E$38+D27*$E$40+E27*$E$43+F27*$E$41+G27*$E$39+H27*$E$44+I27*$E$47+$E$46</f>
        <v>8.509368421052631</v>
      </c>
      <c r="L27" s="38">
        <v>35</v>
      </c>
      <c r="M27" s="39">
        <f t="shared" si="1"/>
        <v>3.1131137198629375</v>
      </c>
      <c r="N27" s="38">
        <f t="shared" si="2"/>
        <v>26.49063157894737</v>
      </c>
      <c r="O27" s="43"/>
      <c r="P27" s="44"/>
      <c r="Q27" s="2">
        <f t="shared" si="3"/>
        <v>2.1</v>
      </c>
      <c r="R27" s="45">
        <f t="shared" si="4"/>
        <v>73.5</v>
      </c>
      <c r="S27" s="40">
        <f t="shared" si="5"/>
        <v>55.630326315789475</v>
      </c>
      <c r="T27" s="44">
        <f t="shared" si="6"/>
        <v>2.8</v>
      </c>
      <c r="U27" s="45">
        <f t="shared" si="7"/>
        <v>98</v>
      </c>
      <c r="V27" s="45">
        <f t="shared" si="8"/>
        <v>74.17376842105263</v>
      </c>
      <c r="W27" s="44">
        <f t="shared" si="9"/>
        <v>4.2</v>
      </c>
      <c r="X27" s="45">
        <f t="shared" si="10"/>
        <v>147</v>
      </c>
      <c r="Y27" s="45">
        <f t="shared" si="11"/>
        <v>111.26065263157895</v>
      </c>
    </row>
    <row r="28" spans="1:25" ht="12.75" customHeight="1">
      <c r="A28" s="9">
        <v>14</v>
      </c>
      <c r="B28" s="34" t="s">
        <v>71</v>
      </c>
      <c r="C28" s="36">
        <v>7</v>
      </c>
      <c r="D28" s="36">
        <v>6</v>
      </c>
      <c r="E28" s="35">
        <v>2</v>
      </c>
      <c r="F28" s="35">
        <v>20</v>
      </c>
      <c r="G28" s="35"/>
      <c r="H28" s="37">
        <v>1</v>
      </c>
      <c r="I28" s="35">
        <v>150</v>
      </c>
      <c r="J28" s="35">
        <v>5</v>
      </c>
      <c r="K28" s="38">
        <f>C28*$E$38+D28*$E$40+E28*$E$43+F28*$E$41+G28*$E$39+H28*$E$44+I28*$E$47+$E$46</f>
        <v>11.277368421052632</v>
      </c>
      <c r="L28" s="38">
        <v>40</v>
      </c>
      <c r="M28" s="39">
        <f t="shared" si="1"/>
        <v>2.5469267746301396</v>
      </c>
      <c r="N28" s="38">
        <f t="shared" si="2"/>
        <v>28.722631578947368</v>
      </c>
      <c r="O28" s="46"/>
      <c r="P28" s="47"/>
      <c r="Q28" s="48">
        <f t="shared" si="3"/>
        <v>1.5</v>
      </c>
      <c r="R28" s="49">
        <f t="shared" si="4"/>
        <v>60</v>
      </c>
      <c r="S28" s="50">
        <f t="shared" si="5"/>
        <v>43.08394736842105</v>
      </c>
      <c r="T28" s="47">
        <f t="shared" si="6"/>
        <v>2</v>
      </c>
      <c r="U28" s="49">
        <f t="shared" si="7"/>
        <v>80</v>
      </c>
      <c r="V28" s="49">
        <f t="shared" si="8"/>
        <v>57.445263157894736</v>
      </c>
      <c r="W28" s="47">
        <f t="shared" si="9"/>
        <v>3</v>
      </c>
      <c r="X28" s="49">
        <f t="shared" si="10"/>
        <v>120</v>
      </c>
      <c r="Y28" s="49">
        <f t="shared" si="11"/>
        <v>86.1678947368421</v>
      </c>
    </row>
    <row r="29" spans="1:25" ht="12.75" customHeight="1">
      <c r="A29" s="9">
        <v>15</v>
      </c>
      <c r="B29" s="34" t="s">
        <v>72</v>
      </c>
      <c r="C29" s="36"/>
      <c r="D29" s="36">
        <v>10</v>
      </c>
      <c r="E29" s="35">
        <v>5</v>
      </c>
      <c r="F29" s="35"/>
      <c r="G29" s="35"/>
      <c r="H29" s="37">
        <v>1</v>
      </c>
      <c r="I29" s="35">
        <v>150</v>
      </c>
      <c r="J29" s="35">
        <v>3</v>
      </c>
      <c r="K29" s="38">
        <f>C29*$E$38+D29*$E$40+E29*$E$43+F29*$E$41+G29*$E$39+H29*$E$44+I29*$E$47+$E$46</f>
        <v>4.577368421052632</v>
      </c>
      <c r="L29" s="38">
        <v>10</v>
      </c>
      <c r="M29" s="39">
        <f t="shared" si="1"/>
        <v>1.1846613774864896</v>
      </c>
      <c r="N29" s="38">
        <f t="shared" si="2"/>
        <v>5.422631578947368</v>
      </c>
      <c r="O29" s="46"/>
      <c r="P29" s="47"/>
      <c r="Q29" s="48">
        <f t="shared" si="3"/>
        <v>0.9</v>
      </c>
      <c r="R29" s="49">
        <f t="shared" si="4"/>
        <v>9</v>
      </c>
      <c r="S29" s="50">
        <f t="shared" si="5"/>
        <v>4.880368421052632</v>
      </c>
      <c r="T29" s="47">
        <f t="shared" si="6"/>
        <v>1.2</v>
      </c>
      <c r="U29" s="49">
        <f t="shared" si="7"/>
        <v>12</v>
      </c>
      <c r="V29" s="49">
        <f t="shared" si="8"/>
        <v>6.507157894736841</v>
      </c>
      <c r="W29" s="47">
        <f t="shared" si="9"/>
        <v>1.8</v>
      </c>
      <c r="X29" s="49">
        <f t="shared" si="10"/>
        <v>18</v>
      </c>
      <c r="Y29" s="49">
        <f t="shared" si="11"/>
        <v>9.760736842105263</v>
      </c>
    </row>
    <row r="30" spans="1:25" ht="12" customHeight="1">
      <c r="A30" s="9"/>
      <c r="B30" s="51"/>
      <c r="C30" s="52"/>
      <c r="D30" s="53"/>
      <c r="E30" s="53"/>
      <c r="F30" s="53"/>
      <c r="G30" s="53"/>
      <c r="H30" s="53"/>
      <c r="I30" s="54">
        <f>AVERAGE(I15:I29)</f>
        <v>135</v>
      </c>
      <c r="J30" s="54">
        <f>SUM(J15:J29)</f>
        <v>100</v>
      </c>
      <c r="K30" s="55">
        <f>AVERAGE(K15:K29)</f>
        <v>7.228764912280701</v>
      </c>
      <c r="L30" s="55">
        <f>AVERAGE(L15:L29)</f>
        <v>28</v>
      </c>
      <c r="M30" s="53"/>
      <c r="N30" s="56"/>
      <c r="O30" s="57"/>
      <c r="P30" s="57"/>
      <c r="Q30" s="2">
        <f aca="true" t="shared" si="12" ref="Q30:Y30">SUM(Q15:Q29)</f>
        <v>30.000000000000004</v>
      </c>
      <c r="R30" s="58">
        <f t="shared" si="12"/>
        <v>892.5</v>
      </c>
      <c r="S30" s="40">
        <f t="shared" si="12"/>
        <v>664.0144105263158</v>
      </c>
      <c r="T30" s="57">
        <f t="shared" si="12"/>
        <v>39.99999999999999</v>
      </c>
      <c r="U30" s="58">
        <f t="shared" si="12"/>
        <v>1190</v>
      </c>
      <c r="V30" s="58">
        <f t="shared" si="12"/>
        <v>885.3525473684209</v>
      </c>
      <c r="W30" s="57">
        <f t="shared" si="12"/>
        <v>60.00000000000001</v>
      </c>
      <c r="X30" s="58">
        <f t="shared" si="12"/>
        <v>1785</v>
      </c>
      <c r="Y30" s="58">
        <f t="shared" si="12"/>
        <v>1328.0288210526317</v>
      </c>
    </row>
    <row r="31" spans="1:25" ht="12.75" customHeight="1">
      <c r="A31" s="2"/>
      <c r="B31" s="23" t="s">
        <v>37</v>
      </c>
      <c r="C31" s="59"/>
      <c r="D31" s="2"/>
      <c r="E31" s="2"/>
      <c r="F31" s="2"/>
      <c r="G31" s="2"/>
      <c r="H31" s="2"/>
      <c r="I31" s="2"/>
      <c r="J31" s="2"/>
      <c r="K31" s="40">
        <f>I31*K30</f>
        <v>0</v>
      </c>
      <c r="L31" s="40"/>
      <c r="M31" s="2"/>
      <c r="N31" s="2"/>
      <c r="O31" s="60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>
      <c r="A32" s="2"/>
      <c r="B32" s="18"/>
      <c r="C32" s="61"/>
      <c r="D32" s="62"/>
      <c r="E32" s="62"/>
      <c r="F32" s="62"/>
      <c r="G32" s="62"/>
      <c r="H32" s="62"/>
      <c r="I32" s="2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" customHeight="1">
      <c r="A33" s="2"/>
      <c r="B33" s="79" t="s">
        <v>38</v>
      </c>
      <c r="C33" s="79"/>
      <c r="D33" s="79"/>
      <c r="E33" s="79"/>
      <c r="F33" s="79"/>
      <c r="G33" s="79"/>
      <c r="H33" s="62"/>
      <c r="I33" s="2"/>
      <c r="J33" s="2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hidden="1">
      <c r="A34" s="2"/>
      <c r="B34" s="62"/>
      <c r="C34" s="63"/>
      <c r="D34" s="62"/>
      <c r="E34" s="62"/>
      <c r="F34" s="62"/>
      <c r="G34" s="62"/>
      <c r="H34" s="62"/>
      <c r="I34" s="2"/>
      <c r="J34" s="2"/>
      <c r="K34" s="2"/>
      <c r="L34" s="2"/>
      <c r="M34" s="2"/>
      <c r="N34" s="2"/>
      <c r="O34" s="3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hidden="1">
      <c r="A35" s="2"/>
      <c r="B35" s="62"/>
      <c r="C35" s="63"/>
      <c r="D35" s="62"/>
      <c r="E35" s="62"/>
      <c r="F35" s="62"/>
      <c r="G35" s="62"/>
      <c r="H35" s="62"/>
      <c r="I35" s="2"/>
      <c r="J35" s="2"/>
      <c r="K35" s="2"/>
      <c r="L35" s="2"/>
      <c r="M35" s="2"/>
      <c r="N35" s="2"/>
      <c r="O35" s="3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hidden="1">
      <c r="A36" s="2"/>
      <c r="B36" s="62"/>
      <c r="C36" s="63"/>
      <c r="D36" s="62"/>
      <c r="E36" s="62"/>
      <c r="F36" s="62"/>
      <c r="G36" s="62"/>
      <c r="H36" s="62"/>
      <c r="I36" s="64"/>
      <c r="J36" s="64"/>
      <c r="K36" s="64"/>
      <c r="L36" s="2"/>
      <c r="M36" s="2"/>
      <c r="N36" s="2"/>
      <c r="O36" s="3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>
      <c r="A37" s="65"/>
      <c r="B37" s="62"/>
      <c r="C37" s="66" t="s">
        <v>39</v>
      </c>
      <c r="D37" s="66" t="s">
        <v>40</v>
      </c>
      <c r="E37" s="66" t="s">
        <v>41</v>
      </c>
      <c r="F37" s="67" t="s">
        <v>42</v>
      </c>
      <c r="G37" s="33" t="s">
        <v>43</v>
      </c>
      <c r="H37" s="3" t="s">
        <v>44</v>
      </c>
      <c r="I37" s="33" t="s">
        <v>45</v>
      </c>
      <c r="J37" s="33"/>
      <c r="K37" s="2"/>
      <c r="L37" s="3"/>
      <c r="M37" s="2"/>
      <c r="N37" s="2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</row>
    <row r="38" spans="1:25" ht="15.75" customHeight="1">
      <c r="A38" s="65"/>
      <c r="B38" s="68" t="s">
        <v>46</v>
      </c>
      <c r="C38" s="63">
        <v>1000</v>
      </c>
      <c r="D38" s="69">
        <v>384</v>
      </c>
      <c r="E38" s="70">
        <f aca="true" t="shared" si="13" ref="E38:E43">D38/C38</f>
        <v>0.384</v>
      </c>
      <c r="F38" s="71">
        <v>8</v>
      </c>
      <c r="G38" s="72" t="s">
        <v>47</v>
      </c>
      <c r="H38" s="3" t="s">
        <v>48</v>
      </c>
      <c r="I38" s="3" t="s">
        <v>49</v>
      </c>
      <c r="J38" s="3"/>
      <c r="K38" s="2"/>
      <c r="L38" s="3"/>
      <c r="M38" s="2"/>
      <c r="N38" s="2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</row>
    <row r="39" spans="1:25" ht="15.75" customHeight="1">
      <c r="A39" s="65"/>
      <c r="B39" s="68" t="s">
        <v>23</v>
      </c>
      <c r="C39" s="63">
        <v>1000</v>
      </c>
      <c r="D39" s="69">
        <v>295</v>
      </c>
      <c r="E39" s="70">
        <f t="shared" si="13"/>
        <v>0.295</v>
      </c>
      <c r="F39" s="71">
        <v>8</v>
      </c>
      <c r="G39" s="72" t="s">
        <v>47</v>
      </c>
      <c r="H39" s="3" t="s">
        <v>48</v>
      </c>
      <c r="I39" s="3" t="s">
        <v>49</v>
      </c>
      <c r="J39" s="3"/>
      <c r="K39" s="2"/>
      <c r="L39" s="3"/>
      <c r="M39" s="2"/>
      <c r="N39" s="2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</row>
    <row r="40" spans="1:25" ht="13.5" customHeight="1">
      <c r="A40" s="65"/>
      <c r="B40" s="68" t="s">
        <v>50</v>
      </c>
      <c r="C40" s="63">
        <v>1000</v>
      </c>
      <c r="D40" s="69">
        <v>177</v>
      </c>
      <c r="E40" s="70">
        <f t="shared" si="13"/>
        <v>0.177</v>
      </c>
      <c r="F40" s="71">
        <v>8</v>
      </c>
      <c r="G40" s="3"/>
      <c r="H40" s="3"/>
      <c r="I40" s="3"/>
      <c r="J40" s="3"/>
      <c r="K40" s="2"/>
      <c r="L40" s="3"/>
      <c r="M40" s="2"/>
      <c r="N40" s="2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</row>
    <row r="41" spans="1:25" ht="13.5" customHeight="1">
      <c r="A41" s="65"/>
      <c r="B41" s="68" t="s">
        <v>51</v>
      </c>
      <c r="C41" s="63">
        <v>1000</v>
      </c>
      <c r="D41" s="69">
        <v>242</v>
      </c>
      <c r="E41" s="70">
        <f t="shared" si="13"/>
        <v>0.242</v>
      </c>
      <c r="F41" s="71">
        <v>8</v>
      </c>
      <c r="G41" s="3"/>
      <c r="H41" s="3"/>
      <c r="I41" s="3"/>
      <c r="J41" s="3"/>
      <c r="K41" s="2"/>
      <c r="L41" s="3"/>
      <c r="M41" s="2"/>
      <c r="N41" s="2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</row>
    <row r="42" spans="1:25" ht="13.5" customHeight="1">
      <c r="A42" s="65"/>
      <c r="B42" s="68" t="s">
        <v>52</v>
      </c>
      <c r="C42" s="63">
        <v>1000</v>
      </c>
      <c r="D42" s="69">
        <v>177</v>
      </c>
      <c r="E42" s="70">
        <f t="shared" si="13"/>
        <v>0.177</v>
      </c>
      <c r="F42" s="71">
        <v>8</v>
      </c>
      <c r="G42" s="3" t="s">
        <v>53</v>
      </c>
      <c r="H42" s="3" t="s">
        <v>54</v>
      </c>
      <c r="I42" s="3" t="s">
        <v>55</v>
      </c>
      <c r="J42" s="3"/>
      <c r="K42" s="2"/>
      <c r="L42" s="3"/>
      <c r="M42" s="2"/>
      <c r="N42" s="2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</row>
    <row r="43" spans="1:25" ht="13.5" customHeight="1">
      <c r="A43" s="65"/>
      <c r="B43" s="68" t="s">
        <v>56</v>
      </c>
      <c r="C43" s="63">
        <v>1000</v>
      </c>
      <c r="D43" s="69">
        <v>40</v>
      </c>
      <c r="E43" s="70">
        <f t="shared" si="13"/>
        <v>0.04</v>
      </c>
      <c r="F43" s="71">
        <v>10</v>
      </c>
      <c r="G43" s="3"/>
      <c r="H43" s="3"/>
      <c r="I43" s="3"/>
      <c r="J43" s="3"/>
      <c r="K43" s="2"/>
      <c r="L43" s="2"/>
      <c r="M43" s="2"/>
      <c r="N43" s="2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</row>
    <row r="44" spans="1:25" ht="29.25" customHeight="1">
      <c r="A44" s="65"/>
      <c r="B44" s="68" t="s">
        <v>57</v>
      </c>
      <c r="C44" s="63"/>
      <c r="D44" s="69"/>
      <c r="E44" s="70">
        <v>0.48</v>
      </c>
      <c r="F44" s="71">
        <v>6</v>
      </c>
      <c r="G44" s="3" t="s">
        <v>58</v>
      </c>
      <c r="H44" s="3" t="s">
        <v>59</v>
      </c>
      <c r="I44" s="3" t="s">
        <v>60</v>
      </c>
      <c r="J44" s="3"/>
      <c r="K44" s="2"/>
      <c r="L44" s="60"/>
      <c r="M44" s="60"/>
      <c r="N44" s="2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</row>
    <row r="45" spans="1:25" ht="29.25" customHeight="1">
      <c r="A45" s="65"/>
      <c r="B45" s="68"/>
      <c r="C45" s="63"/>
      <c r="D45" s="69"/>
      <c r="E45" s="70"/>
      <c r="F45" s="71"/>
      <c r="G45" s="3">
        <v>8</v>
      </c>
      <c r="H45" s="3">
        <v>6</v>
      </c>
      <c r="I45" s="3"/>
      <c r="J45" s="3"/>
      <c r="K45" s="2"/>
      <c r="L45" s="60"/>
      <c r="M45" s="60"/>
      <c r="N45" s="2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3.5" customHeight="1">
      <c r="A46" s="65"/>
      <c r="B46" s="68" t="s">
        <v>61</v>
      </c>
      <c r="C46" s="63" t="s">
        <v>62</v>
      </c>
      <c r="D46" s="69">
        <v>1.18</v>
      </c>
      <c r="E46" s="70">
        <v>1.18</v>
      </c>
      <c r="F46" s="71">
        <v>1</v>
      </c>
      <c r="G46" s="71"/>
      <c r="H46" s="62"/>
      <c r="I46" s="3"/>
      <c r="J46" s="3"/>
      <c r="K46" s="2"/>
      <c r="L46" s="60"/>
      <c r="M46" s="60"/>
      <c r="N46" s="2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</row>
    <row r="47" spans="1:25" ht="13.5" customHeight="1">
      <c r="A47" s="65"/>
      <c r="B47" s="73" t="s">
        <v>25</v>
      </c>
      <c r="C47" s="63">
        <v>19000</v>
      </c>
      <c r="D47" s="69">
        <v>120</v>
      </c>
      <c r="E47" s="70">
        <f>D47/C47</f>
        <v>0.00631578947368421</v>
      </c>
      <c r="F47" s="63"/>
      <c r="G47" s="63"/>
      <c r="H47" s="62"/>
      <c r="I47" s="3"/>
      <c r="J47" s="3"/>
      <c r="K47" s="2"/>
      <c r="L47" s="60"/>
      <c r="M47" s="60"/>
      <c r="N47" s="2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</row>
    <row r="48" spans="1:25" ht="13.5" customHeight="1">
      <c r="A48" s="65"/>
      <c r="B48" s="62"/>
      <c r="C48" s="63"/>
      <c r="D48" s="62"/>
      <c r="E48" s="62"/>
      <c r="F48" s="62"/>
      <c r="G48" s="62"/>
      <c r="H48" s="62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</row>
    <row r="49" spans="1:25" ht="13.5" customHeight="1">
      <c r="A49" s="65"/>
      <c r="B49" s="65"/>
      <c r="C49" s="7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</row>
    <row r="50" spans="1:25" ht="13.5" customHeight="1">
      <c r="A50" s="65"/>
      <c r="B50" s="65"/>
      <c r="C50" s="71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</row>
    <row r="51" spans="1:25" ht="13.5" customHeight="1">
      <c r="A51" s="65"/>
      <c r="B51" s="65"/>
      <c r="C51" s="7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1:25" ht="13.5" customHeight="1">
      <c r="A52" s="65"/>
      <c r="B52" s="65"/>
      <c r="C52" s="71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1:25" ht="13.5" customHeight="1">
      <c r="A53" s="65"/>
      <c r="B53" s="65"/>
      <c r="C53" s="71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</row>
    <row r="54" spans="1:25" ht="13.5" customHeight="1">
      <c r="A54" s="2"/>
      <c r="B54" s="65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65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65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</sheetData>
  <sheetProtection selectLockedCells="1" selectUnlockedCells="1"/>
  <mergeCells count="18">
    <mergeCell ref="B8:K8"/>
    <mergeCell ref="E7:F7"/>
    <mergeCell ref="E5:F5"/>
    <mergeCell ref="E4:F4"/>
    <mergeCell ref="C12:D12"/>
    <mergeCell ref="E12:F12"/>
    <mergeCell ref="I12:L12"/>
    <mergeCell ref="Q13:Y13"/>
    <mergeCell ref="B33:G33"/>
    <mergeCell ref="C10:D10"/>
    <mergeCell ref="E10:F10"/>
    <mergeCell ref="I10:L10"/>
    <mergeCell ref="C11:D11"/>
    <mergeCell ref="E11:F11"/>
    <mergeCell ref="I11:L11"/>
    <mergeCell ref="C9:D9"/>
    <mergeCell ref="E9:F9"/>
    <mergeCell ref="I9:L9"/>
  </mergeCells>
  <printOptions/>
  <pageMargins left="0.15763888888888888" right="0.15763888888888888" top="0.15763888888888888" bottom="0.15763888888888888" header="0.5118055555555555" footer="0.5118055555555555"/>
  <pageSetup firstPageNumber="1" useFirstPageNumber="1" horizontalDpi="300" verticalDpi="300" orientation="landscape" pageOrder="overThenDown" paperSize="9" scale="66" r:id="rId1"/>
  <rowBreaks count="1" manualBreakCount="1">
    <brk id="32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Алеександр</dc:creator>
  <cp:keywords/>
  <dc:description/>
  <cp:lastModifiedBy>Alex</cp:lastModifiedBy>
  <cp:lastPrinted>2015-04-01T08:55:35Z</cp:lastPrinted>
  <dcterms:created xsi:type="dcterms:W3CDTF">2015-05-05T16:06:44Z</dcterms:created>
  <dcterms:modified xsi:type="dcterms:W3CDTF">2015-05-14T17:03:33Z</dcterms:modified>
  <cp:category/>
  <cp:version/>
  <cp:contentType/>
  <cp:contentStatus/>
</cp:coreProperties>
</file>